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770" windowHeight="11460"/>
  </bookViews>
  <sheets>
    <sheet name="Новий тарифПравильно 2019" sheetId="1" r:id="rId1"/>
  </sheets>
  <externalReferences>
    <externalReference r:id="rId2"/>
  </externalReferences>
  <definedNames>
    <definedName name="__xlfn_BAHTTEXT">NA()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/>
  <c r="E40"/>
  <c r="K40" s="1"/>
  <c r="E37"/>
  <c r="E36"/>
  <c r="E34"/>
  <c r="E27"/>
  <c r="K27" s="1"/>
  <c r="E26"/>
  <c r="D26"/>
  <c r="E25"/>
  <c r="C25"/>
  <c r="C27" s="1"/>
  <c r="E24"/>
  <c r="K24" s="1"/>
  <c r="D24"/>
  <c r="E21"/>
  <c r="K21" s="1"/>
  <c r="E20"/>
  <c r="D20"/>
  <c r="E19"/>
  <c r="C19"/>
  <c r="C21" s="1"/>
  <c r="E18"/>
  <c r="F18" s="1"/>
  <c r="D18"/>
  <c r="E15"/>
  <c r="J15" s="1"/>
  <c r="E14"/>
  <c r="K14" s="1"/>
  <c r="C14"/>
  <c r="D14" s="1"/>
  <c r="E13"/>
  <c r="F13" s="1"/>
  <c r="H13" s="1"/>
  <c r="C13"/>
  <c r="D13" s="1"/>
  <c r="E12"/>
  <c r="K12" s="1"/>
  <c r="C12"/>
  <c r="D12" s="1"/>
  <c r="J13" l="1"/>
  <c r="J18"/>
  <c r="K13"/>
  <c r="K15"/>
  <c r="K32" s="1"/>
  <c r="K18"/>
  <c r="J31"/>
  <c r="F24"/>
  <c r="G24" s="1"/>
  <c r="F40"/>
  <c r="F15"/>
  <c r="H15" s="1"/>
  <c r="J24"/>
  <c r="J40"/>
  <c r="K34"/>
  <c r="J34"/>
  <c r="F34"/>
  <c r="D15"/>
  <c r="I13"/>
  <c r="G13"/>
  <c r="K26"/>
  <c r="J26"/>
  <c r="F26"/>
  <c r="K36"/>
  <c r="J36"/>
  <c r="F36"/>
  <c r="K20"/>
  <c r="J20"/>
  <c r="F20"/>
  <c r="H24"/>
  <c r="I24" s="1"/>
  <c r="K25"/>
  <c r="J25"/>
  <c r="F25"/>
  <c r="H25" s="1"/>
  <c r="K37"/>
  <c r="J37"/>
  <c r="F37"/>
  <c r="H18"/>
  <c r="I18" s="1"/>
  <c r="G18"/>
  <c r="K19"/>
  <c r="J19"/>
  <c r="F19"/>
  <c r="H19" s="1"/>
  <c r="C15"/>
  <c r="C16" s="1"/>
  <c r="F12"/>
  <c r="H12" s="1"/>
  <c r="I12" s="1"/>
  <c r="J12"/>
  <c r="J30" s="1"/>
  <c r="F14"/>
  <c r="H14" s="1"/>
  <c r="I14" s="1"/>
  <c r="J14"/>
  <c r="J32" s="1"/>
  <c r="F21"/>
  <c r="H21" s="1"/>
  <c r="J21"/>
  <c r="F27"/>
  <c r="H27" s="1"/>
  <c r="J27"/>
  <c r="D19"/>
  <c r="D25"/>
  <c r="K30" l="1"/>
  <c r="J38"/>
  <c r="K31"/>
  <c r="K38"/>
  <c r="H20"/>
  <c r="I20" s="1"/>
  <c r="G20"/>
  <c r="G25"/>
  <c r="G28" s="1"/>
  <c r="D27"/>
  <c r="I25"/>
  <c r="I28" s="1"/>
  <c r="H26"/>
  <c r="I26" s="1"/>
  <c r="G26"/>
  <c r="I15"/>
  <c r="I16" s="1"/>
  <c r="G15"/>
  <c r="D16"/>
  <c r="G19"/>
  <c r="G22" s="1"/>
  <c r="D21"/>
  <c r="I19"/>
  <c r="I22" s="1"/>
  <c r="G14"/>
  <c r="F38"/>
  <c r="G12"/>
  <c r="G16" l="1"/>
  <c r="F16"/>
  <c r="G27"/>
  <c r="I27"/>
  <c r="G21"/>
  <c r="I21"/>
  <c r="H16"/>
</calcChain>
</file>

<file path=xl/comments1.xml><?xml version="1.0" encoding="utf-8"?>
<comments xmlns="http://schemas.openxmlformats.org/spreadsheetml/2006/main">
  <authors>
    <author>Экономист</author>
  </authors>
  <commentList>
    <comment ref="E11" authorId="0">
      <text>
        <r>
          <rPr>
            <b/>
            <sz val="8"/>
            <color indexed="81"/>
            <rFont val="Tahoma"/>
            <family val="2"/>
            <charset val="204"/>
          </rPr>
          <t>ПДВ</t>
        </r>
      </text>
    </comment>
    <comment ref="F11" authorId="0">
      <text>
        <r>
          <rPr>
            <b/>
            <sz val="8"/>
            <color indexed="81"/>
            <rFont val="Tahoma"/>
            <family val="2"/>
            <charset val="204"/>
          </rPr>
          <t>рентабельність</t>
        </r>
      </text>
    </comment>
    <comment ref="H11" authorId="0">
      <text>
        <r>
          <rPr>
            <b/>
            <sz val="8"/>
            <color indexed="81"/>
            <rFont val="Tahoma"/>
            <family val="2"/>
            <charset val="204"/>
          </rPr>
          <t>Знижка від тарифу</t>
        </r>
      </text>
    </comment>
    <comment ref="J11" authorId="0">
      <text>
        <r>
          <rPr>
            <b/>
            <sz val="8"/>
            <color indexed="81"/>
            <rFont val="Tahoma"/>
            <family val="2"/>
            <charset val="204"/>
          </rPr>
          <t>рентабельність повинна бути 15%</t>
        </r>
      </text>
    </comment>
    <comment ref="K11" authorId="0">
      <text>
        <r>
          <rPr>
            <b/>
            <sz val="8"/>
            <color indexed="81"/>
            <rFont val="Tahoma"/>
            <family val="2"/>
            <charset val="204"/>
          </rPr>
          <t>рентабельність</t>
        </r>
      </text>
    </comment>
  </commentList>
</comments>
</file>

<file path=xl/sharedStrings.xml><?xml version="1.0" encoding="utf-8"?>
<sst xmlns="http://schemas.openxmlformats.org/spreadsheetml/2006/main" count="109" uniqueCount="35">
  <si>
    <t>Додаток</t>
  </si>
  <si>
    <t>до рішення</t>
  </si>
  <si>
    <t>виконавчого комітету</t>
  </si>
  <si>
    <t>Комсомольської міської ради</t>
  </si>
  <si>
    <r>
      <t>№</t>
    </r>
    <r>
      <rPr>
        <u/>
        <sz val="11"/>
        <rFont val="Times New Roman"/>
        <family val="1"/>
        <charset val="204"/>
      </rPr>
      <t xml:space="preserve">            </t>
    </r>
    <r>
      <rPr>
        <sz val="11"/>
        <rFont val="Times New Roman"/>
        <family val="1"/>
        <charset val="204"/>
      </rPr>
      <t>від</t>
    </r>
    <r>
      <rPr>
        <u/>
        <sz val="11"/>
        <rFont val="Times New Roman"/>
        <family val="1"/>
        <charset val="204"/>
      </rPr>
      <t xml:space="preserve">                    .</t>
    </r>
  </si>
  <si>
    <t>Тарифи на послуги по поводженню з побутовими відходами</t>
  </si>
  <si>
    <t>Найменування послуги</t>
  </si>
  <si>
    <t>Житлові будинки</t>
  </si>
  <si>
    <r>
      <t>Річна норма накопи-чення на 1 меш-канця, м</t>
    </r>
    <r>
      <rPr>
        <vertAlign val="superscript"/>
        <sz val="11"/>
        <rFont val="Times New Roman"/>
        <family val="1"/>
        <charset val="204"/>
      </rPr>
      <t>3</t>
    </r>
  </si>
  <si>
    <r>
      <t>Місячна норма поводження з побутовими відходами на 1 мешканця, м</t>
    </r>
    <r>
      <rPr>
        <vertAlign val="superscript"/>
        <sz val="11"/>
        <rFont val="Times New Roman"/>
        <family val="1"/>
        <charset val="204"/>
      </rPr>
      <t>3</t>
    </r>
  </si>
  <si>
    <r>
      <t>Витрати за 1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, грн без ПДВ</t>
    </r>
  </si>
  <si>
    <r>
      <t>Тариф за 1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, грн з ПДВ</t>
    </r>
  </si>
  <si>
    <t>Вартість послуги за місяць, грн. з ПДВ</t>
  </si>
  <si>
    <r>
      <t>Тариф за                        1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, грн з ПДВ</t>
    </r>
  </si>
  <si>
    <t>для населення</t>
  </si>
  <si>
    <t>для населення по пільговому тарифу</t>
  </si>
  <si>
    <t>для бюджетних установ</t>
  </si>
  <si>
    <t>для інших споживачів</t>
  </si>
  <si>
    <t xml:space="preserve">Перевезення твердих побутових відходів </t>
  </si>
  <si>
    <t>Багатоквартирні та одноквартирні з наявністю усіх видів благоустрою</t>
  </si>
  <si>
    <t xml:space="preserve">Перевезення великогабаритних побутових відходів </t>
  </si>
  <si>
    <t xml:space="preserve">Перевезення ремонтних побутових відходів </t>
  </si>
  <si>
    <t xml:space="preserve">Захоронення твердих побутових відходів </t>
  </si>
  <si>
    <t>Ітого перевезення і захоронення (на 1 мешканця)</t>
  </si>
  <si>
    <t>-</t>
  </si>
  <si>
    <t>Без сміттє-проводів</t>
  </si>
  <si>
    <t xml:space="preserve">Захоронення побутових відходів </t>
  </si>
  <si>
    <t>Власної забудови</t>
  </si>
  <si>
    <t>Ітого перевезення і захоронення твердих побутових відходів</t>
  </si>
  <si>
    <t>Ітого перевезення і захоронення великогабаритних побутових відходів</t>
  </si>
  <si>
    <t>Ітого перевезення і захоронення ремонтних побутових відходів</t>
  </si>
  <si>
    <t>Захоронення побутових відходів по талонах</t>
  </si>
  <si>
    <t>Ітого перевезення і захоронення ремонтних ПВ</t>
  </si>
  <si>
    <t xml:space="preserve">Перевезення рідких побутових відходів </t>
  </si>
  <si>
    <t>Вивезення рідких побутових відходів (пільговий 50%)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</si>
</sst>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0"/>
      <name val="Arial"/>
      <family val="2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2" fontId="1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center"/>
    </xf>
    <xf numFmtId="2" fontId="1" fillId="2" borderId="0" xfId="0" applyNumberFormat="1" applyFont="1" applyFill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vertical="center"/>
    </xf>
    <xf numFmtId="2" fontId="1" fillId="3" borderId="2" xfId="0" applyNumberFormat="1" applyFont="1" applyFill="1" applyBorder="1" applyAlignment="1">
      <alignment vertical="center"/>
    </xf>
    <xf numFmtId="2" fontId="3" fillId="3" borderId="2" xfId="0" applyNumberFormat="1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horizontal="right" vertical="center"/>
    </xf>
    <xf numFmtId="2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lin/AppData/Local/Microsoft/Windows/Temporary%20Internet%20Files/Content.Outlook/SBHC03Q8/&#1057;&#1086;&#1088;&#1086;&#1082;&#1072;/&#1058;&#1072;&#1088;&#1080;&#1092;%20&#1058;&#1055;&#1042;%202019/&#1056;&#1086;&#1079;&#1088;&#1072;&#1093;&#1091;&#1085;&#1082;&#1080;%20&#1087;&#1077;&#1088;&#1077;&#1074;&#1077;&#1079;&#1077;&#1085;&#1085;&#1103;%20&#1110;%20&#1079;&#1072;&#1093;&#1086;&#1088;&#1086;&#1085;&#1077;&#1085;&#1085;&#1103;%20&#1058;&#1055;&#1042;,%20&#1074;&#1110;&#1076;&#1082;&#1072;&#1095;&#1082;&#1072;%202019%20&#1055;&#1088;&#1086;&#1101;&#1082;&#1090;%20&#1050;&#1086;&#1088;&#1077;&#1075;&#1091;&#1074;&#1072;&#1085;&#1085;&#1103;%2005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дії вант.авт1.1"/>
      <sheetName val="Відрах на соцзаходи"/>
      <sheetName val="Довідка по авто"/>
      <sheetName val="Довідка по авто2"/>
      <sheetName val="Амортизація"/>
      <sheetName val="Заг-вир.витр.план2014"/>
      <sheetName val="ЗВВ план2016"/>
      <sheetName val="Обсяги ПВ2014населення"/>
      <sheetName val="Обсяги ПВ2011бюджет"/>
      <sheetName val="Обсяги ПВ2011інші"/>
      <sheetName val="Обсяги ПВ2011талони"/>
      <sheetName val="Реєстр по асмашині"/>
      <sheetName val="Норми витрат палива"/>
      <sheetName val="Витрати паливаКП"/>
      <sheetName val="Витрати паливаКП (2)"/>
      <sheetName val="Обсяги прийнятихПВ"/>
      <sheetName val="Заг.вир.витр.2019"/>
      <sheetName val="Адмін.витр.план2019"/>
      <sheetName val="Штатне і розр.роб.01.2019"/>
      <sheetName val="ПеревТверд.ПВ"/>
      <sheetName val="ПеревТверд.ПВ2"/>
      <sheetName val="Пер-ня тверд.ПВ-2011-2014"/>
      <sheetName val="Пер-ня тверд.ПВ-2018-2019"/>
      <sheetName val="ПеревВеликогабЧасХод"/>
      <sheetName val="ПеревВеликогаб"/>
      <sheetName val="ПеревВеликогаб2"/>
      <sheetName val="Пер-няВеликогаб2014-2016-2"/>
      <sheetName val="Пер-няВеликогаб2018-2019"/>
      <sheetName val="ПеревРемонтЧасХод"/>
      <sheetName val="Пер-ня Ремонт"/>
      <sheetName val="Пер-ня Ремонт2"/>
      <sheetName val="Пер-няРемон2014-2016"/>
      <sheetName val="Пер-няРемон2018-2019"/>
      <sheetName val="ЗахорПВчасХод"/>
      <sheetName val="ЗахорТПВ"/>
      <sheetName val="ЗахорТПВ2"/>
      <sheetName val="ЗахороненняПВ-Зрівн2011-2014"/>
      <sheetName val="ЗахоронПВ-Зрівн2014-2017"/>
      <sheetName val="ЗахоронПВ 2018-2019"/>
      <sheetName val="Пер-ня рідкихПВ"/>
      <sheetName val="Пер-ня рідкихПВ2"/>
      <sheetName val="ПеревРідких-Зрівн2018-2019"/>
      <sheetName val="Пояснення по рідким"/>
      <sheetName val="Порівняння тарифів2014"/>
      <sheetName val="Порів-ня Тариф2014-2011Газета"/>
      <sheetName val="Порівняння тарифівУЖКГ1"/>
      <sheetName val="Новий тариф3"/>
      <sheetName val="Новий тарифПрийнято"/>
      <sheetName val="Новий тарифПравильно"/>
      <sheetName val="Новий тарифПравильно2019"/>
      <sheetName val="Новий тариф2019"/>
      <sheetName val="Новий тариф2019 ПДВ"/>
      <sheetName val="НовТарифКор-ня2019"/>
      <sheetName val="Порівн тарифівУЖКГправильно"/>
      <sheetName val="Новий тарифПравильно 2019"/>
      <sheetName val="Порівн тарифівУЖКГприйнято"/>
      <sheetName val="ПорівнТарифів і фактВитрУЖКГ"/>
      <sheetName val="Водію асмашини"/>
      <sheetName val="Диспетчеру"/>
      <sheetName val="Норми накопичДодаток"/>
      <sheetName val="Норми накопДод2"/>
      <sheetName val="Норми накопичДодатокУЖКГ"/>
      <sheetName val="Норми накопичДодатокАналіз"/>
      <sheetName val="Ціна мастила"/>
      <sheetName val="Ціна палива"/>
      <sheetName val="Порівн тарифівУЖКГприйнято2"/>
      <sheetName val="ЗахороненняПВ по Талонах"/>
      <sheetName val="ЗахороненняПВ по Тал2"/>
      <sheetName val="Порів-ня ТарифМоніторінг"/>
      <sheetName val="ПорВартМонітор"/>
      <sheetName val="ПорВартМонітор (2)"/>
      <sheetName val="ПорВартМонітор2018"/>
      <sheetName val="ПорВартМонітор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4">
          <cell r="D44">
            <v>36.979999999999997</v>
          </cell>
        </row>
      </sheetData>
      <sheetData sheetId="20"/>
      <sheetData sheetId="21"/>
      <sheetData sheetId="22"/>
      <sheetData sheetId="23"/>
      <sheetData sheetId="24">
        <row r="59">
          <cell r="D59">
            <v>107.41</v>
          </cell>
        </row>
      </sheetData>
      <sheetData sheetId="25"/>
      <sheetData sheetId="26"/>
      <sheetData sheetId="27"/>
      <sheetData sheetId="28"/>
      <sheetData sheetId="29">
        <row r="59">
          <cell r="D59">
            <v>246.74</v>
          </cell>
        </row>
      </sheetData>
      <sheetData sheetId="30"/>
      <sheetData sheetId="31"/>
      <sheetData sheetId="32"/>
      <sheetData sheetId="33"/>
      <sheetData sheetId="34">
        <row r="76">
          <cell r="D76">
            <v>16.57</v>
          </cell>
        </row>
      </sheetData>
      <sheetData sheetId="35"/>
      <sheetData sheetId="36"/>
      <sheetData sheetId="37"/>
      <sheetData sheetId="38"/>
      <sheetData sheetId="39">
        <row r="41">
          <cell r="D41">
            <v>97.6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3">
          <cell r="F13">
            <v>2.0099999999999998</v>
          </cell>
        </row>
        <row r="41">
          <cell r="F41">
            <v>0.20100000000000001</v>
          </cell>
        </row>
        <row r="44">
          <cell r="F44">
            <v>6.9000000000000006E-2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46"/>
  <sheetViews>
    <sheetView tabSelected="1" zoomScale="95" workbookViewId="0">
      <pane ySplit="11" topLeftCell="A12" activePane="bottomLeft" state="frozen"/>
      <selection pane="bottomLeft" activeCell="A42" sqref="A42:XFD49"/>
    </sheetView>
  </sheetViews>
  <sheetFormatPr defaultRowHeight="15"/>
  <cols>
    <col min="1" max="1" width="53.7109375" style="1" customWidth="1"/>
    <col min="2" max="2" width="15.7109375" style="2" customWidth="1"/>
    <col min="3" max="3" width="6.7109375" style="3" hidden="1" customWidth="1"/>
    <col min="4" max="4" width="12" style="3" customWidth="1"/>
    <col min="5" max="5" width="9.7109375" style="4" customWidth="1"/>
    <col min="6" max="6" width="7.7109375" style="4" customWidth="1"/>
    <col min="7" max="7" width="8.7109375" style="4" customWidth="1"/>
    <col min="8" max="8" width="7.7109375" style="4" hidden="1" customWidth="1"/>
    <col min="9" max="9" width="8.7109375" style="4" hidden="1" customWidth="1"/>
    <col min="10" max="10" width="10.7109375" style="4" customWidth="1"/>
    <col min="11" max="11" width="11.7109375" style="4" customWidth="1"/>
    <col min="12" max="16384" width="9.140625" style="7"/>
  </cols>
  <sheetData>
    <row r="1" spans="1:11" ht="12.95" hidden="1" customHeight="1">
      <c r="F1" s="5"/>
      <c r="G1" s="5"/>
      <c r="H1" s="5"/>
      <c r="I1" s="5"/>
      <c r="J1" s="6" t="s">
        <v>0</v>
      </c>
    </row>
    <row r="2" spans="1:11" ht="12.95" hidden="1" customHeight="1">
      <c r="F2" s="5"/>
      <c r="G2" s="5"/>
      <c r="H2" s="5"/>
      <c r="I2" s="5"/>
      <c r="J2" s="6" t="s">
        <v>1</v>
      </c>
      <c r="K2" s="5"/>
    </row>
    <row r="3" spans="1:11" ht="12.95" hidden="1" customHeight="1">
      <c r="F3" s="5"/>
      <c r="G3" s="5"/>
      <c r="H3" s="5"/>
      <c r="I3" s="5"/>
      <c r="J3" s="6" t="s">
        <v>2</v>
      </c>
      <c r="K3" s="5"/>
    </row>
    <row r="4" spans="1:11" ht="12.95" hidden="1" customHeight="1">
      <c r="F4" s="5"/>
      <c r="G4" s="5"/>
      <c r="H4" s="5"/>
      <c r="I4" s="5"/>
      <c r="J4" s="6" t="s">
        <v>3</v>
      </c>
      <c r="K4" s="5"/>
    </row>
    <row r="5" spans="1:11" ht="14.1" hidden="1" customHeight="1">
      <c r="F5" s="5"/>
      <c r="G5" s="5"/>
      <c r="H5" s="5"/>
      <c r="I5" s="5"/>
      <c r="J5" s="6" t="s">
        <v>4</v>
      </c>
      <c r="K5" s="5"/>
    </row>
    <row r="6" spans="1:11" ht="6" hidden="1" customHeight="1">
      <c r="F6" s="5"/>
      <c r="G6" s="5"/>
      <c r="H6" s="5"/>
      <c r="I6" s="5"/>
      <c r="J6" s="8"/>
      <c r="K6" s="5"/>
    </row>
    <row r="7" spans="1:11" ht="12.95" hidden="1" customHeight="1">
      <c r="A7" s="43" t="s">
        <v>5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6" customHeight="1">
      <c r="B8" s="1"/>
      <c r="C8" s="9"/>
      <c r="D8" s="9"/>
      <c r="E8" s="1"/>
      <c r="F8" s="1"/>
      <c r="G8" s="7"/>
      <c r="H8" s="1"/>
      <c r="I8" s="7"/>
      <c r="J8" s="7"/>
      <c r="K8" s="7"/>
    </row>
    <row r="9" spans="1:11" s="2" customFormat="1" ht="110.1" customHeight="1">
      <c r="A9" s="44" t="s">
        <v>6</v>
      </c>
      <c r="B9" s="40" t="s">
        <v>7</v>
      </c>
      <c r="C9" s="46" t="s">
        <v>8</v>
      </c>
      <c r="D9" s="46" t="s">
        <v>9</v>
      </c>
      <c r="E9" s="48" t="s">
        <v>10</v>
      </c>
      <c r="F9" s="26" t="s">
        <v>11</v>
      </c>
      <c r="G9" s="26" t="s">
        <v>12</v>
      </c>
      <c r="H9" s="26" t="s">
        <v>11</v>
      </c>
      <c r="I9" s="26" t="s">
        <v>12</v>
      </c>
      <c r="J9" s="26" t="s">
        <v>13</v>
      </c>
      <c r="K9" s="26" t="s">
        <v>13</v>
      </c>
    </row>
    <row r="10" spans="1:11" s="2" customFormat="1" ht="45" customHeight="1">
      <c r="A10" s="45"/>
      <c r="B10" s="42"/>
      <c r="C10" s="47"/>
      <c r="D10" s="47"/>
      <c r="E10" s="49"/>
      <c r="F10" s="50" t="s">
        <v>14</v>
      </c>
      <c r="G10" s="50"/>
      <c r="H10" s="50" t="s">
        <v>15</v>
      </c>
      <c r="I10" s="50"/>
      <c r="J10" s="26" t="s">
        <v>16</v>
      </c>
      <c r="K10" s="26" t="s">
        <v>17</v>
      </c>
    </row>
    <row r="11" spans="1:11" s="11" customFormat="1" ht="12.95" hidden="1" customHeight="1">
      <c r="A11" s="10"/>
      <c r="B11" s="27"/>
      <c r="C11" s="28"/>
      <c r="D11" s="28"/>
      <c r="E11" s="29">
        <v>1.2</v>
      </c>
      <c r="F11" s="29">
        <v>1.1200000000000001</v>
      </c>
      <c r="G11" s="26"/>
      <c r="H11" s="29">
        <v>0.9</v>
      </c>
      <c r="I11" s="26"/>
      <c r="J11" s="29">
        <v>1.1499999999999999</v>
      </c>
      <c r="K11" s="29">
        <v>1.5</v>
      </c>
    </row>
    <row r="12" spans="1:11" ht="15" customHeight="1">
      <c r="A12" s="12" t="s">
        <v>18</v>
      </c>
      <c r="B12" s="40" t="s">
        <v>19</v>
      </c>
      <c r="C12" s="30">
        <f>'[1]Норми накопичДодаток'!F13</f>
        <v>2.0099999999999998</v>
      </c>
      <c r="D12" s="30">
        <f>ROUND(C12/12,3)</f>
        <v>0.16800000000000001</v>
      </c>
      <c r="E12" s="31">
        <f>[1]ПеревТверд.ПВ!$D$44</f>
        <v>36.979999999999997</v>
      </c>
      <c r="F12" s="31">
        <f>ROUND(E12*$F$11*$E$11,2)</f>
        <v>49.7</v>
      </c>
      <c r="G12" s="31">
        <f>ROUND(D12*F12,2)</f>
        <v>8.35</v>
      </c>
      <c r="H12" s="31">
        <f>ROUND(F12*$H$11,2)</f>
        <v>44.73</v>
      </c>
      <c r="I12" s="31">
        <f>ROUND(D12*H12,2)</f>
        <v>7.51</v>
      </c>
      <c r="J12" s="32">
        <f>ROUND(E12*$J$11*$E$11,2)-0.03</f>
        <v>51</v>
      </c>
      <c r="K12" s="32">
        <f>ROUND(E12*$K$11*$E$11,2)-0.02</f>
        <v>66.540000000000006</v>
      </c>
    </row>
    <row r="13" spans="1:11" ht="15" customHeight="1">
      <c r="A13" s="12" t="s">
        <v>20</v>
      </c>
      <c r="B13" s="41"/>
      <c r="C13" s="30">
        <f>'[1]Норми накопичДодаток'!F41</f>
        <v>0.20100000000000001</v>
      </c>
      <c r="D13" s="30">
        <f>ROUND(C13/12,3)</f>
        <v>1.7000000000000001E-2</v>
      </c>
      <c r="E13" s="31">
        <f>SUM([1]ПеревВеликогаб!D59)</f>
        <v>107.41</v>
      </c>
      <c r="F13" s="31">
        <f>ROUND(E13*$F$11*$E$11,2)</f>
        <v>144.36000000000001</v>
      </c>
      <c r="G13" s="31">
        <f>ROUND(D13*F13,2)</f>
        <v>2.4500000000000002</v>
      </c>
      <c r="H13" s="31">
        <f>ROUND(F13*$H$11,2)</f>
        <v>129.91999999999999</v>
      </c>
      <c r="I13" s="31">
        <f>ROUND(D13*H13,2)</f>
        <v>2.21</v>
      </c>
      <c r="J13" s="32">
        <f>ROUND(E13*$J$11*$E$11,2)-0.03</f>
        <v>148.19999999999999</v>
      </c>
      <c r="K13" s="32">
        <f>ROUND(E13*$K$11*$E$11,2)-0.02</f>
        <v>193.32</v>
      </c>
    </row>
    <row r="14" spans="1:11" s="17" customFormat="1" ht="15" customHeight="1">
      <c r="A14" s="16" t="s">
        <v>21</v>
      </c>
      <c r="B14" s="41"/>
      <c r="C14" s="33">
        <f>'[1]Норми накопичДодаток'!F44</f>
        <v>6.9000000000000006E-2</v>
      </c>
      <c r="D14" s="30">
        <f>ROUND(C14/12,3)</f>
        <v>6.0000000000000001E-3</v>
      </c>
      <c r="E14" s="31">
        <f>'[1]Пер-ня Ремонт'!$D$59</f>
        <v>246.74</v>
      </c>
      <c r="F14" s="31">
        <f>ROUND(E14*$F$11*$E$11,2)</f>
        <v>331.62</v>
      </c>
      <c r="G14" s="31">
        <f>ROUND(D14*F14,2)</f>
        <v>1.99</v>
      </c>
      <c r="H14" s="31">
        <f>ROUND(F14*$H$11,2)</f>
        <v>298.45999999999998</v>
      </c>
      <c r="I14" s="31">
        <f>ROUND(D14*H14,2)</f>
        <v>1.79</v>
      </c>
      <c r="J14" s="32">
        <f>ROUND(E14*$J$11*$E$11,2)</f>
        <v>340.5</v>
      </c>
      <c r="K14" s="32">
        <f>ROUND(E14*$K$11*$E$11,2)-0.01</f>
        <v>444.12</v>
      </c>
    </row>
    <row r="15" spans="1:11" ht="15" customHeight="1">
      <c r="A15" s="12" t="s">
        <v>22</v>
      </c>
      <c r="B15" s="41"/>
      <c r="C15" s="30">
        <f>SUM(C12:C14)</f>
        <v>2.2799999999999998</v>
      </c>
      <c r="D15" s="30">
        <f>SUM(D12:D14)</f>
        <v>0.191</v>
      </c>
      <c r="E15" s="31">
        <f>[1]ЗахорТПВ!$D$76</f>
        <v>16.57</v>
      </c>
      <c r="F15" s="31">
        <f>ROUND(E15*$F$11*$E$11,2)</f>
        <v>22.27</v>
      </c>
      <c r="G15" s="31">
        <f>ROUND(D15*F15,2)</f>
        <v>4.25</v>
      </c>
      <c r="H15" s="31">
        <f>ROUND(F15*$H$11,2)</f>
        <v>20.04</v>
      </c>
      <c r="I15" s="31">
        <f>ROUND(D15*H15,2)</f>
        <v>3.83</v>
      </c>
      <c r="J15" s="32">
        <f>ROUND(E15*$J$11*$E$11,2)-0.01</f>
        <v>22.86</v>
      </c>
      <c r="K15" s="32">
        <f>ROUND(E15*$K$11*$E$11,2)-0.01</f>
        <v>29.819999999999997</v>
      </c>
    </row>
    <row r="16" spans="1:11" s="19" customFormat="1" ht="15" customHeight="1">
      <c r="A16" s="18" t="s">
        <v>23</v>
      </c>
      <c r="B16" s="42"/>
      <c r="C16" s="30">
        <f>C15</f>
        <v>2.2799999999999998</v>
      </c>
      <c r="D16" s="30">
        <f>D15</f>
        <v>0.191</v>
      </c>
      <c r="E16" s="31"/>
      <c r="F16" s="31">
        <f>ROUND(G16/D16,2)</f>
        <v>89.21</v>
      </c>
      <c r="G16" s="32">
        <f>SUM(G12:G15)</f>
        <v>17.04</v>
      </c>
      <c r="H16" s="31">
        <f>ROUND(I16/D16,2)</f>
        <v>80.31</v>
      </c>
      <c r="I16" s="32">
        <f>SUM(I12:I15)</f>
        <v>15.339999999999998</v>
      </c>
      <c r="J16" s="34" t="s">
        <v>24</v>
      </c>
      <c r="K16" s="34" t="s">
        <v>24</v>
      </c>
    </row>
    <row r="17" spans="1:11" s="19" customFormat="1" ht="6" customHeight="1">
      <c r="A17" s="20"/>
      <c r="B17" s="35"/>
      <c r="C17" s="36"/>
      <c r="D17" s="36"/>
      <c r="E17" s="32"/>
      <c r="F17" s="32"/>
      <c r="G17" s="32"/>
      <c r="H17" s="32"/>
      <c r="I17" s="32"/>
      <c r="J17" s="32"/>
      <c r="K17" s="32"/>
    </row>
    <row r="18" spans="1:11" ht="12.95" hidden="1" customHeight="1">
      <c r="A18" s="21" t="s">
        <v>18</v>
      </c>
      <c r="B18" s="40" t="s">
        <v>25</v>
      </c>
      <c r="C18" s="30">
        <v>1.57</v>
      </c>
      <c r="D18" s="30">
        <f>ROUND(C18/12,2)</f>
        <v>0.13</v>
      </c>
      <c r="E18" s="31">
        <f>[1]ПеревТверд.ПВ!$D$44</f>
        <v>36.979999999999997</v>
      </c>
      <c r="F18" s="31">
        <f>ROUND(E18*$F$11*$E$11,2)</f>
        <v>49.7</v>
      </c>
      <c r="G18" s="31">
        <f>ROUND(D18*F18,2)</f>
        <v>6.46</v>
      </c>
      <c r="H18" s="31">
        <f>ROUND(F18*$H$11,2)</f>
        <v>44.73</v>
      </c>
      <c r="I18" s="31">
        <f>ROUND(D18*H18,2)</f>
        <v>5.81</v>
      </c>
      <c r="J18" s="32">
        <f>ROUND(E18*$J$11*$E$11,2)</f>
        <v>51.03</v>
      </c>
      <c r="K18" s="32">
        <f>ROUND(E18*$K$11*$E$11,2)</f>
        <v>66.56</v>
      </c>
    </row>
    <row r="19" spans="1:11" ht="12.95" hidden="1" customHeight="1">
      <c r="A19" s="21" t="s">
        <v>20</v>
      </c>
      <c r="B19" s="41"/>
      <c r="C19" s="30">
        <f>ROUND(C18*10%,3)</f>
        <v>0.157</v>
      </c>
      <c r="D19" s="30">
        <f>ROUND(C19/12,3)</f>
        <v>1.2999999999999999E-2</v>
      </c>
      <c r="E19" s="31" t="e">
        <f>#REF!</f>
        <v>#REF!</v>
      </c>
      <c r="F19" s="31" t="e">
        <f>ROUND(E19*$F$11*$E$11,2)</f>
        <v>#REF!</v>
      </c>
      <c r="G19" s="31" t="e">
        <f>ROUND(D19*F19,2)</f>
        <v>#REF!</v>
      </c>
      <c r="H19" s="31" t="e">
        <f>ROUND(F19*$H$11,2)</f>
        <v>#REF!</v>
      </c>
      <c r="I19" s="31" t="e">
        <f>ROUND(D19*H19,2)</f>
        <v>#REF!</v>
      </c>
      <c r="J19" s="32" t="e">
        <f>ROUND(E19*$J$11*$E$11,2)</f>
        <v>#REF!</v>
      </c>
      <c r="K19" s="32" t="e">
        <f>ROUND(E19*$K$11*$E$11,2)</f>
        <v>#REF!</v>
      </c>
    </row>
    <row r="20" spans="1:11" s="17" customFormat="1" ht="12.95" hidden="1" customHeight="1">
      <c r="A20" s="21" t="s">
        <v>21</v>
      </c>
      <c r="B20" s="41"/>
      <c r="C20" s="33">
        <v>0.06</v>
      </c>
      <c r="D20" s="30">
        <f>ROUND(C20/12,3)</f>
        <v>5.0000000000000001E-3</v>
      </c>
      <c r="E20" s="31">
        <f>'[1]Пер-ня Ремонт'!$D$59</f>
        <v>246.74</v>
      </c>
      <c r="F20" s="31">
        <f>ROUND(E20*$F$11*$E$11,2)</f>
        <v>331.62</v>
      </c>
      <c r="G20" s="31">
        <f>ROUND(D20*F20,2)</f>
        <v>1.66</v>
      </c>
      <c r="H20" s="31">
        <f>ROUND(F20*$H$11,2)</f>
        <v>298.45999999999998</v>
      </c>
      <c r="I20" s="31">
        <f>ROUND(D20*H20,2)</f>
        <v>1.49</v>
      </c>
      <c r="J20" s="32">
        <f>ROUND(E20*$J$11*$E$11,2)</f>
        <v>340.5</v>
      </c>
      <c r="K20" s="32">
        <f>ROUND(E20*$K$11*$E$11,2)</f>
        <v>444.13</v>
      </c>
    </row>
    <row r="21" spans="1:11" ht="12.95" hidden="1" customHeight="1">
      <c r="A21" s="21" t="s">
        <v>26</v>
      </c>
      <c r="B21" s="41"/>
      <c r="C21" s="30">
        <f>SUM(C18:C20)</f>
        <v>1.7870000000000001</v>
      </c>
      <c r="D21" s="30">
        <f>SUM(D18:D20)</f>
        <v>0.14800000000000002</v>
      </c>
      <c r="E21" s="31">
        <f>[1]ЗахорТПВ!$D$76</f>
        <v>16.57</v>
      </c>
      <c r="F21" s="31">
        <f>ROUND(E21*$F$11*$E$11,2)</f>
        <v>22.27</v>
      </c>
      <c r="G21" s="31">
        <f>ROUND(D21*F21,2)</f>
        <v>3.3</v>
      </c>
      <c r="H21" s="31">
        <f>ROUND(F21*$H$11,2)</f>
        <v>20.04</v>
      </c>
      <c r="I21" s="31">
        <f>ROUND(D21*H21,2)</f>
        <v>2.97</v>
      </c>
      <c r="J21" s="32">
        <f>ROUND(E21*$J$11*$E$11,2)</f>
        <v>22.87</v>
      </c>
      <c r="K21" s="32">
        <f>ROUND(E21*$K$11*$E$11,2)</f>
        <v>29.83</v>
      </c>
    </row>
    <row r="22" spans="1:11" s="19" customFormat="1" ht="12.95" hidden="1" customHeight="1">
      <c r="A22" s="22" t="s">
        <v>23</v>
      </c>
      <c r="B22" s="42"/>
      <c r="C22" s="36" t="s">
        <v>24</v>
      </c>
      <c r="D22" s="36" t="s">
        <v>24</v>
      </c>
      <c r="E22" s="34" t="s">
        <v>24</v>
      </c>
      <c r="F22" s="34" t="s">
        <v>24</v>
      </c>
      <c r="G22" s="32" t="e">
        <f>SUM(G18:G21)</f>
        <v>#REF!</v>
      </c>
      <c r="H22" s="34" t="s">
        <v>24</v>
      </c>
      <c r="I22" s="32" t="e">
        <f>SUM(I18:I21)</f>
        <v>#REF!</v>
      </c>
      <c r="J22" s="34" t="s">
        <v>24</v>
      </c>
      <c r="K22" s="34" t="s">
        <v>24</v>
      </c>
    </row>
    <row r="23" spans="1:11" s="19" customFormat="1" ht="6" hidden="1" customHeight="1">
      <c r="A23" s="22"/>
      <c r="B23" s="35"/>
      <c r="C23" s="36"/>
      <c r="D23" s="36"/>
      <c r="E23" s="32"/>
      <c r="F23" s="32"/>
      <c r="G23" s="32"/>
      <c r="H23" s="32"/>
      <c r="I23" s="32"/>
      <c r="J23" s="32"/>
      <c r="K23" s="32"/>
    </row>
    <row r="24" spans="1:11" ht="12.95" hidden="1" customHeight="1">
      <c r="A24" s="21" t="s">
        <v>18</v>
      </c>
      <c r="B24" s="40" t="s">
        <v>27</v>
      </c>
      <c r="C24" s="30">
        <v>1.88</v>
      </c>
      <c r="D24" s="30">
        <f>ROUND(C24/12,2)</f>
        <v>0.16</v>
      </c>
      <c r="E24" s="31">
        <f>[1]ПеревТверд.ПВ!$D$44</f>
        <v>36.979999999999997</v>
      </c>
      <c r="F24" s="31">
        <f>ROUND(E24*$F$11*$E$11,2)</f>
        <v>49.7</v>
      </c>
      <c r="G24" s="31">
        <f>ROUND(D24*F24,2)</f>
        <v>7.95</v>
      </c>
      <c r="H24" s="31">
        <f>ROUND(F24*$H$11,2)</f>
        <v>44.73</v>
      </c>
      <c r="I24" s="31">
        <f>ROUND(D24*H24,2)</f>
        <v>7.16</v>
      </c>
      <c r="J24" s="32">
        <f>ROUND(E24*$J$11*$E$11,2)</f>
        <v>51.03</v>
      </c>
      <c r="K24" s="32">
        <f>ROUND(E24*$K$11*$E$11,2)</f>
        <v>66.56</v>
      </c>
    </row>
    <row r="25" spans="1:11" ht="12.95" hidden="1" customHeight="1">
      <c r="A25" s="21" t="s">
        <v>20</v>
      </c>
      <c r="B25" s="41"/>
      <c r="C25" s="30">
        <f>ROUND(C24*10%,3)</f>
        <v>0.188</v>
      </c>
      <c r="D25" s="30">
        <f>ROUND(C25/12,3)</f>
        <v>1.6E-2</v>
      </c>
      <c r="E25" s="31" t="e">
        <f>#REF!</f>
        <v>#REF!</v>
      </c>
      <c r="F25" s="31" t="e">
        <f>ROUND(E25*$F$11*$E$11,2)</f>
        <v>#REF!</v>
      </c>
      <c r="G25" s="31" t="e">
        <f>ROUND(D25*F25,2)</f>
        <v>#REF!</v>
      </c>
      <c r="H25" s="31" t="e">
        <f>ROUND(F25*$H$11,2)</f>
        <v>#REF!</v>
      </c>
      <c r="I25" s="31" t="e">
        <f>ROUND(D25*H25,2)</f>
        <v>#REF!</v>
      </c>
      <c r="J25" s="32" t="e">
        <f>ROUND(E25*$J$11*$E$11,2)</f>
        <v>#REF!</v>
      </c>
      <c r="K25" s="32" t="e">
        <f>ROUND(E25*$K$11*$E$11,2)</f>
        <v>#REF!</v>
      </c>
    </row>
    <row r="26" spans="1:11" s="17" customFormat="1" ht="12.95" hidden="1" customHeight="1">
      <c r="A26" s="21" t="s">
        <v>21</v>
      </c>
      <c r="B26" s="41"/>
      <c r="C26" s="33">
        <v>0.06</v>
      </c>
      <c r="D26" s="30">
        <f>ROUND(C26/12,3)</f>
        <v>5.0000000000000001E-3</v>
      </c>
      <c r="E26" s="31">
        <f>'[1]Пер-ня Ремонт'!$D$59</f>
        <v>246.74</v>
      </c>
      <c r="F26" s="31">
        <f>ROUND(E26*$F$11*$E$11,2)</f>
        <v>331.62</v>
      </c>
      <c r="G26" s="31">
        <f>ROUND(D26*F26,2)</f>
        <v>1.66</v>
      </c>
      <c r="H26" s="31">
        <f>ROUND(F26*$H$11,2)</f>
        <v>298.45999999999998</v>
      </c>
      <c r="I26" s="31">
        <f>ROUND(D26*H26,2)</f>
        <v>1.49</v>
      </c>
      <c r="J26" s="32">
        <f>ROUND(E26*$J$11*$E$11,2)</f>
        <v>340.5</v>
      </c>
      <c r="K26" s="32">
        <f>ROUND(E26*$K$11*$E$11,2)</f>
        <v>444.13</v>
      </c>
    </row>
    <row r="27" spans="1:11" ht="12.95" hidden="1" customHeight="1">
      <c r="A27" s="21" t="s">
        <v>26</v>
      </c>
      <c r="B27" s="41"/>
      <c r="C27" s="30">
        <f>SUM(C24:C26)</f>
        <v>2.1280000000000001</v>
      </c>
      <c r="D27" s="30">
        <f>SUM(D24:D26)</f>
        <v>0.18099999999999999</v>
      </c>
      <c r="E27" s="31">
        <f>[1]ЗахорТПВ!$D$76</f>
        <v>16.57</v>
      </c>
      <c r="F27" s="31">
        <f>ROUND(E27*$F$11*$E$11,2)</f>
        <v>22.27</v>
      </c>
      <c r="G27" s="31">
        <f>ROUND(D27*F27,2)</f>
        <v>4.03</v>
      </c>
      <c r="H27" s="31">
        <f>ROUND(F27*$H$11,2)</f>
        <v>20.04</v>
      </c>
      <c r="I27" s="31">
        <f>ROUND(D27*H27,2)</f>
        <v>3.63</v>
      </c>
      <c r="J27" s="32">
        <f>ROUND(E27*$J$11*$E$11,2)</f>
        <v>22.87</v>
      </c>
      <c r="K27" s="32">
        <f>ROUND(E27*$K$11*$E$11,2)</f>
        <v>29.83</v>
      </c>
    </row>
    <row r="28" spans="1:11" s="19" customFormat="1" ht="12.95" hidden="1" customHeight="1">
      <c r="A28" s="22" t="s">
        <v>23</v>
      </c>
      <c r="B28" s="42"/>
      <c r="C28" s="36" t="s">
        <v>24</v>
      </c>
      <c r="D28" s="36" t="s">
        <v>24</v>
      </c>
      <c r="E28" s="34" t="s">
        <v>24</v>
      </c>
      <c r="F28" s="34" t="s">
        <v>24</v>
      </c>
      <c r="G28" s="32" t="e">
        <f>SUM(G24:G27)</f>
        <v>#REF!</v>
      </c>
      <c r="H28" s="34" t="s">
        <v>24</v>
      </c>
      <c r="I28" s="32" t="e">
        <f>SUM(I24:I27)</f>
        <v>#REF!</v>
      </c>
      <c r="J28" s="34" t="s">
        <v>24</v>
      </c>
      <c r="K28" s="34" t="s">
        <v>24</v>
      </c>
    </row>
    <row r="29" spans="1:11" s="19" customFormat="1" ht="6" hidden="1" customHeight="1">
      <c r="A29" s="22"/>
      <c r="B29" s="35"/>
      <c r="C29" s="36"/>
      <c r="D29" s="36"/>
      <c r="E29" s="32"/>
      <c r="F29" s="32"/>
      <c r="G29" s="32"/>
      <c r="H29" s="32"/>
      <c r="I29" s="32"/>
      <c r="J29" s="32"/>
      <c r="K29" s="32"/>
    </row>
    <row r="30" spans="1:11" s="19" customFormat="1" ht="12.95" customHeight="1">
      <c r="A30" s="18" t="s">
        <v>28</v>
      </c>
      <c r="B30" s="35"/>
      <c r="C30" s="36" t="s">
        <v>24</v>
      </c>
      <c r="D30" s="36" t="s">
        <v>24</v>
      </c>
      <c r="E30" s="36" t="s">
        <v>24</v>
      </c>
      <c r="F30" s="36" t="s">
        <v>24</v>
      </c>
      <c r="G30" s="36" t="s">
        <v>24</v>
      </c>
      <c r="H30" s="32"/>
      <c r="I30" s="32"/>
      <c r="J30" s="32">
        <f>J12+$J$15</f>
        <v>73.86</v>
      </c>
      <c r="K30" s="32">
        <f>K12+$K$15</f>
        <v>96.36</v>
      </c>
    </row>
    <row r="31" spans="1:11" s="19" customFormat="1" ht="12.95" customHeight="1">
      <c r="A31" s="18" t="s">
        <v>29</v>
      </c>
      <c r="B31" s="35"/>
      <c r="C31" s="36" t="s">
        <v>24</v>
      </c>
      <c r="D31" s="36" t="s">
        <v>24</v>
      </c>
      <c r="E31" s="36" t="s">
        <v>24</v>
      </c>
      <c r="F31" s="36" t="s">
        <v>24</v>
      </c>
      <c r="G31" s="36" t="s">
        <v>24</v>
      </c>
      <c r="H31" s="32"/>
      <c r="I31" s="32"/>
      <c r="J31" s="32">
        <f>J13+$J$15</f>
        <v>171.06</v>
      </c>
      <c r="K31" s="32">
        <f>K13+$K$15</f>
        <v>223.14</v>
      </c>
    </row>
    <row r="32" spans="1:11" s="19" customFormat="1" ht="12.95" customHeight="1">
      <c r="A32" s="18" t="s">
        <v>30</v>
      </c>
      <c r="B32" s="35"/>
      <c r="C32" s="36" t="s">
        <v>24</v>
      </c>
      <c r="D32" s="36" t="s">
        <v>24</v>
      </c>
      <c r="E32" s="36" t="s">
        <v>24</v>
      </c>
      <c r="F32" s="36" t="s">
        <v>24</v>
      </c>
      <c r="G32" s="36" t="s">
        <v>24</v>
      </c>
      <c r="H32" s="32"/>
      <c r="I32" s="32"/>
      <c r="J32" s="32">
        <f>J14+$J$15</f>
        <v>363.36</v>
      </c>
      <c r="K32" s="32">
        <f>K14+$K$15</f>
        <v>473.94</v>
      </c>
    </row>
    <row r="33" spans="1:11" s="19" customFormat="1" ht="6" hidden="1" customHeight="1">
      <c r="A33" s="22"/>
      <c r="B33" s="35"/>
      <c r="C33" s="36"/>
      <c r="D33" s="36"/>
      <c r="E33" s="32"/>
      <c r="F33" s="32"/>
      <c r="G33" s="32"/>
      <c r="H33" s="32"/>
      <c r="I33" s="32"/>
      <c r="J33" s="32"/>
      <c r="K33" s="32"/>
    </row>
    <row r="34" spans="1:11" s="19" customFormat="1" ht="12.95" hidden="1" customHeight="1">
      <c r="A34" s="22" t="s">
        <v>31</v>
      </c>
      <c r="B34" s="34" t="s">
        <v>24</v>
      </c>
      <c r="C34" s="36" t="s">
        <v>24</v>
      </c>
      <c r="D34" s="36" t="s">
        <v>24</v>
      </c>
      <c r="E34" s="32">
        <f>[1]ЗахорТПВ!$D$76</f>
        <v>16.57</v>
      </c>
      <c r="F34" s="32">
        <f>ROUND(E34*$F$11*$E$11,2)</f>
        <v>22.27</v>
      </c>
      <c r="G34" s="34" t="s">
        <v>24</v>
      </c>
      <c r="H34" s="34" t="s">
        <v>24</v>
      </c>
      <c r="I34" s="34" t="s">
        <v>24</v>
      </c>
      <c r="J34" s="32">
        <f>ROUND(E34*$J$11*$E$11,2)</f>
        <v>22.87</v>
      </c>
      <c r="K34" s="32">
        <f>ROUND(E34*$K$11*$E$11,2)</f>
        <v>29.83</v>
      </c>
    </row>
    <row r="35" spans="1:11" s="17" customFormat="1" ht="6" hidden="1" customHeight="1">
      <c r="A35" s="21"/>
      <c r="B35" s="37"/>
      <c r="C35" s="38"/>
      <c r="D35" s="38"/>
      <c r="E35" s="31"/>
      <c r="F35" s="31"/>
      <c r="G35" s="31"/>
      <c r="H35" s="31"/>
      <c r="I35" s="31"/>
      <c r="J35" s="31"/>
      <c r="K35" s="31"/>
    </row>
    <row r="36" spans="1:11" s="17" customFormat="1" ht="12.95" hidden="1" customHeight="1">
      <c r="A36" s="21" t="s">
        <v>21</v>
      </c>
      <c r="B36" s="39" t="s">
        <v>24</v>
      </c>
      <c r="C36" s="38" t="s">
        <v>24</v>
      </c>
      <c r="D36" s="38" t="s">
        <v>24</v>
      </c>
      <c r="E36" s="31">
        <f>'[1]Пер-ня Ремонт'!$D$59</f>
        <v>246.74</v>
      </c>
      <c r="F36" s="31">
        <f>ROUND(E36*$F$11*$E$11,2)</f>
        <v>331.62</v>
      </c>
      <c r="G36" s="39" t="s">
        <v>24</v>
      </c>
      <c r="H36" s="39" t="s">
        <v>24</v>
      </c>
      <c r="I36" s="39" t="s">
        <v>24</v>
      </c>
      <c r="J36" s="31">
        <f>ROUND(E36*$J$11*$E$11,2)</f>
        <v>340.5</v>
      </c>
      <c r="K36" s="31">
        <f>ROUND(E36*$K$11*$E$11,2)</f>
        <v>444.13</v>
      </c>
    </row>
    <row r="37" spans="1:11" s="17" customFormat="1" ht="12.95" hidden="1" customHeight="1">
      <c r="A37" s="21" t="s">
        <v>26</v>
      </c>
      <c r="B37" s="39" t="s">
        <v>24</v>
      </c>
      <c r="C37" s="38" t="s">
        <v>24</v>
      </c>
      <c r="D37" s="38" t="s">
        <v>24</v>
      </c>
      <c r="E37" s="31">
        <f>[1]ЗахорТПВ!$D$76</f>
        <v>16.57</v>
      </c>
      <c r="F37" s="31">
        <f>ROUND(E37*$F$11*$E$11,2)</f>
        <v>22.27</v>
      </c>
      <c r="G37" s="39" t="s">
        <v>24</v>
      </c>
      <c r="H37" s="39" t="s">
        <v>24</v>
      </c>
      <c r="I37" s="39" t="s">
        <v>24</v>
      </c>
      <c r="J37" s="31">
        <f>ROUND(E37*$J$11*$E$11,2)</f>
        <v>22.87</v>
      </c>
      <c r="K37" s="31">
        <f>ROUND(E37*$K$11*$E$11,2)</f>
        <v>29.83</v>
      </c>
    </row>
    <row r="38" spans="1:11" s="23" customFormat="1" ht="12.95" hidden="1" customHeight="1">
      <c r="A38" s="22" t="s">
        <v>32</v>
      </c>
      <c r="B38" s="39" t="s">
        <v>24</v>
      </c>
      <c r="C38" s="38" t="s">
        <v>24</v>
      </c>
      <c r="D38" s="38" t="s">
        <v>24</v>
      </c>
      <c r="E38" s="32"/>
      <c r="F38" s="32">
        <f>SUM(F36:F37)</f>
        <v>353.89</v>
      </c>
      <c r="G38" s="39" t="s">
        <v>24</v>
      </c>
      <c r="H38" s="39" t="s">
        <v>24</v>
      </c>
      <c r="I38" s="39" t="s">
        <v>24</v>
      </c>
      <c r="J38" s="32">
        <f>SUM(J36:J37)</f>
        <v>363.37</v>
      </c>
      <c r="K38" s="32">
        <f>SUM(K36:K37)</f>
        <v>473.96</v>
      </c>
    </row>
    <row r="39" spans="1:11" s="17" customFormat="1" ht="6" customHeight="1">
      <c r="A39" s="16"/>
      <c r="B39" s="37"/>
      <c r="C39" s="38"/>
      <c r="D39" s="38"/>
      <c r="E39" s="31"/>
      <c r="F39" s="31"/>
      <c r="G39" s="39"/>
      <c r="H39" s="31"/>
      <c r="I39" s="39"/>
      <c r="J39" s="31"/>
      <c r="K39" s="31"/>
    </row>
    <row r="40" spans="1:11" s="23" customFormat="1" ht="12.95" customHeight="1">
      <c r="A40" s="20" t="s">
        <v>33</v>
      </c>
      <c r="B40" s="36" t="s">
        <v>24</v>
      </c>
      <c r="C40" s="36" t="s">
        <v>24</v>
      </c>
      <c r="D40" s="36" t="s">
        <v>24</v>
      </c>
      <c r="E40" s="32">
        <f>'[1]Пер-ня рідкихПВ'!$D$41</f>
        <v>97.6</v>
      </c>
      <c r="F40" s="32">
        <f>ROUND(E40*$F$11*$E$11,2)-0.01</f>
        <v>131.16</v>
      </c>
      <c r="G40" s="34" t="s">
        <v>24</v>
      </c>
      <c r="H40" s="34" t="s">
        <v>24</v>
      </c>
      <c r="I40" s="34" t="s">
        <v>24</v>
      </c>
      <c r="J40" s="32">
        <f>ROUND(E40*$J$11*$E$11,2)-0.05</f>
        <v>134.63999999999999</v>
      </c>
      <c r="K40" s="32">
        <f>ROUND(E40*$K$11*$E$11,2)</f>
        <v>175.68</v>
      </c>
    </row>
    <row r="41" spans="1:11" ht="12.95" customHeight="1">
      <c r="A41" s="24" t="s">
        <v>34</v>
      </c>
      <c r="B41" s="25"/>
      <c r="C41" s="13"/>
      <c r="D41" s="13"/>
      <c r="E41" s="14"/>
      <c r="F41" s="15">
        <f>131.16/2</f>
        <v>65.58</v>
      </c>
      <c r="G41" s="14"/>
      <c r="H41" s="14"/>
      <c r="I41" s="14"/>
      <c r="J41" s="14"/>
      <c r="K41" s="14"/>
    </row>
    <row r="42" spans="1:11" ht="12.95" customHeight="1"/>
    <row r="43" spans="1:11" ht="12.95" customHeight="1"/>
    <row r="44" spans="1:11" ht="12.95" customHeight="1"/>
    <row r="45" spans="1:11" ht="12.95" customHeight="1"/>
    <row r="46" spans="1:11" ht="12.95" customHeight="1"/>
  </sheetData>
  <mergeCells count="11">
    <mergeCell ref="A7:K7"/>
    <mergeCell ref="A9:A10"/>
    <mergeCell ref="B9:B10"/>
    <mergeCell ref="C9:C10"/>
    <mergeCell ref="D9:D10"/>
    <mergeCell ref="E9:E10"/>
    <mergeCell ref="F10:G10"/>
    <mergeCell ref="H10:I10"/>
    <mergeCell ref="B12:B16"/>
    <mergeCell ref="B18:B22"/>
    <mergeCell ref="B24:B28"/>
  </mergeCells>
  <printOptions horizontalCentered="1"/>
  <pageMargins left="0.19685039370078741" right="0.19685039370078741" top="0.59055118110236227" bottom="0.19685039370078741" header="0.51181102362204722" footer="0.51181102362204722"/>
  <pageSetup paperSize="9" orientation="landscape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Новий тарифПравильно 2019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Сорока</dc:creator>
  <cp:lastModifiedBy>Merlin</cp:lastModifiedBy>
  <dcterms:created xsi:type="dcterms:W3CDTF">2020-04-09T06:31:04Z</dcterms:created>
  <dcterms:modified xsi:type="dcterms:W3CDTF">2020-04-09T09:50:56Z</dcterms:modified>
</cp:coreProperties>
</file>